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2\PAGINA WEB\Documentos Publicacion\Presupuesto\"/>
    </mc:Choice>
  </mc:AlternateContent>
  <xr:revisionPtr revIDLastSave="0" documentId="13_ncr:1_{5B3B7513-45FC-4108-A3D8-16B4CA66CF1C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17" i="3"/>
  <c r="C15" i="3"/>
  <c r="C20" i="1" l="1"/>
  <c r="E7" i="3" l="1"/>
  <c r="C7" i="3"/>
  <c r="C17" i="3" s="1"/>
  <c r="C8" i="1"/>
  <c r="D18" i="3" l="1"/>
  <c r="F13" i="3" l="1"/>
  <c r="F10" i="3" l="1"/>
  <c r="E15" i="3" l="1"/>
  <c r="E17" i="3" s="1"/>
  <c r="B15" i="3"/>
  <c r="F9" i="3"/>
  <c r="F11" i="3"/>
  <c r="F12" i="3"/>
  <c r="F14" i="3"/>
  <c r="F16" i="3"/>
  <c r="F18" i="3"/>
  <c r="D12" i="3"/>
  <c r="D13" i="3"/>
  <c r="D14" i="3"/>
  <c r="D16" i="3"/>
  <c r="F8" i="3"/>
  <c r="D8" i="3"/>
  <c r="D9" i="3"/>
  <c r="D10" i="3"/>
  <c r="D11" i="3"/>
  <c r="B7" i="3"/>
  <c r="B19" i="3" s="1"/>
  <c r="D34" i="3"/>
  <c r="D33" i="3"/>
  <c r="D32" i="3"/>
  <c r="D31" i="3"/>
  <c r="D30" i="3"/>
  <c r="D29" i="3"/>
  <c r="D28" i="3"/>
  <c r="D27" i="3"/>
  <c r="D26" i="3"/>
  <c r="C24" i="3"/>
  <c r="E19" i="3" l="1"/>
  <c r="F19" i="3" s="1"/>
  <c r="C19" i="3"/>
  <c r="D19" i="3" s="1"/>
  <c r="F15" i="3"/>
  <c r="D15" i="3"/>
  <c r="D7" i="3"/>
  <c r="F7" i="3"/>
  <c r="D24" i="3"/>
  <c r="B20" i="1" l="1"/>
  <c r="D23" i="1"/>
  <c r="D24" i="1"/>
  <c r="D25" i="1"/>
  <c r="D26" i="1"/>
  <c r="D27" i="1"/>
  <c r="D28" i="1"/>
  <c r="D29" i="1"/>
  <c r="D30" i="1"/>
  <c r="D22" i="1"/>
  <c r="C12" i="1"/>
  <c r="B12" i="1"/>
  <c r="B8" i="1"/>
  <c r="D13" i="1"/>
  <c r="D11" i="1"/>
  <c r="D10" i="1"/>
  <c r="D9" i="1"/>
  <c r="C7" i="1" l="1"/>
  <c r="C15" i="1" s="1"/>
  <c r="D20" i="1"/>
  <c r="B7" i="1"/>
  <c r="B15" i="1" s="1"/>
  <c r="D12" i="1"/>
  <c r="D8" i="1"/>
  <c r="D7" i="1" l="1"/>
  <c r="D15" i="1" s="1"/>
  <c r="F17" i="3" l="1"/>
  <c r="D17" i="3"/>
</calcChain>
</file>

<file path=xl/sharedStrings.xml><?xml version="1.0" encoding="utf-8"?>
<sst xmlns="http://schemas.openxmlformats.org/spreadsheetml/2006/main" count="84" uniqueCount="57">
  <si>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</si>
  <si>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</si>
  <si>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</si>
  <si>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</si>
  <si>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</si>
  <si>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</si>
  <si>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</si>
  <si>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</si>
  <si>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</si>
  <si>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</si>
  <si>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</si>
  <si>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</si>
  <si>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</si>
  <si>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</si>
  <si>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Rec.Balance - Excedentes Financieros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</si>
  <si>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</si>
  <si>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</si>
  <si>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</si>
  <si>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</si>
  <si>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</si>
  <si>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</si>
  <si>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SUBTOTAL INGRESOS. RECURSOS DE CAPITAL</t>
  </si>
  <si>
    <t>PRESUPUESTO BIENIO 2021- 2022 - SIN SITUACIÓN DE FONDOS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</si>
  <si>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</si>
  <si>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</si>
  <si>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</si>
  <si>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</si>
  <si>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</si>
  <si>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</si>
  <si>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</si>
  <si>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</si>
  <si>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</si>
  <si>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</si>
  <si>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</si>
  <si>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PRESUPUESTO  ANUAL 2022</t>
  </si>
  <si>
    <t>3 = ( 2 / 1 )</t>
  </si>
  <si>
    <t>( 4 )</t>
  </si>
  <si>
    <t>* GASTOS DE FUNCIONAMIENTO Y OPERACIÓN</t>
  </si>
  <si>
    <t xml:space="preserve">  • Gastos de Personal</t>
  </si>
  <si>
    <t xml:space="preserve">  • Gastos de comercialización y producción </t>
  </si>
  <si>
    <t xml:space="preserve"> • INVERSIÓN GENERAL</t>
  </si>
  <si>
    <t xml:space="preserve">  • Fortalecimiento Institucional</t>
  </si>
  <si>
    <t>SUBTOTAL GASTOS DE INFIVALLE</t>
  </si>
  <si>
    <t xml:space="preserve">  • Adquisición de bienes y servicios</t>
  </si>
  <si>
    <t xml:space="preserve">  • Transferencias</t>
  </si>
  <si>
    <t xml:space="preserve">  • Gastos por tributos, multas, sanciones, impuestos</t>
  </si>
  <si>
    <t>* GASTO DE SERVICIO DE LA DEUDA Y CONTINGENCIA</t>
  </si>
  <si>
    <t>TOTAL GASTOS</t>
  </si>
  <si>
    <t>% EJECUCIÓN Vs. PRESUPUESTO ANUAL</t>
  </si>
  <si>
    <t>% EJECUCIÓN</t>
  </si>
  <si>
    <t xml:space="preserve">  • Disminución de pasivos (Cesantías)</t>
  </si>
  <si>
    <t>* CONTRIBUCIÓN NETA -EXCEDENTE PRESUPUESTAL  (INFIVALLE)</t>
  </si>
  <si>
    <t>TOTAL AFECTACION PRESUPUESTAL</t>
  </si>
  <si>
    <t>% AFECTACIÓN</t>
  </si>
  <si>
    <t>Otros Recursos de capital + Reintegros + Superavit fiscal</t>
  </si>
  <si>
    <t>FECHA DE CORTE: 31 DE DICIEMBRE DE 2022</t>
  </si>
  <si>
    <t>Formación e innovación para el fortalecimiento de la competitividad del sector tic de la 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</si>
</sst>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45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9" fontId="4" fillId="0" borderId="0" xfId="2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" fontId="7" fillId="0" borderId="0" xfId="4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justify" wrapText="1"/>
    </xf>
    <xf numFmtId="3" fontId="4" fillId="0" borderId="0" xfId="0" applyNumberFormat="1" applyFont="1" applyFill="1" applyBorder="1"/>
    <xf numFmtId="3" fontId="5" fillId="0" borderId="0" xfId="3" applyNumberFormat="1" applyFont="1" applyFill="1" applyBorder="1" applyAlignment="1">
      <alignment horizontal="right"/>
    </xf>
    <xf numFmtId="3" fontId="0" fillId="0" borderId="0" xfId="0" applyNumberForma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3" fontId="6" fillId="0" borderId="0" xfId="0" applyNumberFormat="1" applyFont="1" applyFill="1" applyBorder="1"/>
    <xf numFmtId="9" fontId="1" fillId="0" borderId="0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4" xr:uid="{B5D63381-B305-47F3-A11F-3C707EB5F7C8}"/>
    <cellStyle name="Normal 4" xfId="3" xr:uid="{281B2DBE-D6EF-4288-8844-1DBC1BE775E6}"/>
    <cellStyle name="Porcentaje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156669-84F4-450E-B1DB-DA93E84FD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54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0</xdr:rowOff>
    </xdr:from>
    <xdr:to>
      <xdr:col>0</xdr:col>
      <xdr:colOff>1005915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12E354-E044-4978-9D06-3F699D266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0"/>
          <a:ext cx="944954" cy="693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5" totalsRowShown="0" headerRowDxfId="17">
  <autoFilter ref="A5:D15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RESUPUESTO ANUAL" dataDxfId="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9:D30" totalsRowShown="0" headerRowDxfId="15" dataDxfId="14" headerRowCellStyle="Millares">
  <autoFilter ref="A19:D30" xr:uid="{15DFB8D6-2D62-46EA-BB50-AB4E14D23CB0}"/>
  <tableColumns count="4">
    <tableColumn id="1" xr3:uid="{43D10C40-9C2A-4C33-8458-0E0815CD79F1}" name="Concepto" dataDxfId="13"/>
    <tableColumn id="2" xr3:uid="{5FA96538-BCB5-4215-A33A-E81C2DD36136}" name="PRESUPUESTO BIENIO" dataDxfId="12"/>
    <tableColumn id="3" xr3:uid="{32EC2BD5-C01D-420F-8448-9D92E7A03782}" name="EJECUTADO" dataDxfId="11"/>
    <tableColumn id="4" xr3:uid="{8C3BB31B-ACDD-493D-9209-CD157BA6D905}" name="%" dataDxfId="10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9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ANUAL 2022"/>
    <tableColumn id="3" xr3:uid="{ED43E127-64BA-4227-931F-FD48F7658730}" name="TOTAL AFECTACION PRESUPUESTAL"/>
    <tableColumn id="7" xr3:uid="{20D63905-2B9E-4925-80D9-EAA01356FA3F}" name="% AFECTACIÓN" dataDxfId="8" dataCellStyle="Porcentaje"/>
    <tableColumn id="8" xr3:uid="{BB2B9845-AADF-4B0E-A4ED-FAD751F29454}" name="EJECUTADO" dataDxfId="7" dataCellStyle="Porcentaje"/>
    <tableColumn id="4" xr3:uid="{2A58CB7B-DA7E-4F45-8ECC-20AC9D44C607}" name="% EJECUCIÓN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D34" totalsRowShown="0" headerRowDxfId="5" dataDxfId="4" headerRowCellStyle="Millares">
  <autoFilter ref="A23:D34" xr:uid="{15DFB8D6-2D62-46EA-BB50-AB4E14D23CB0}"/>
  <tableColumns count="4">
    <tableColumn id="1" xr3:uid="{7ADBF0E4-CCB0-4874-8136-3CA04993E80F}" name="Concepto" dataDxfId="3"/>
    <tableColumn id="2" xr3:uid="{71B231DF-5445-44A8-9C87-B32C7A0EE5F7}" name="PRESUPUESTO BIENIO" dataDxfId="2"/>
    <tableColumn id="3" xr3:uid="{4545912B-05CF-4B77-BF13-170DBAEC6A95}" name="EJECUTADO" dataDxfId="1"/>
    <tableColumn id="4" xr3:uid="{2F426712-6553-4499-9BE4-44C069027DA0}" name="%" dataDxfId="0" dataCellStyle="Porcentaje">
      <calculatedColumnFormula>+C24/B24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sheetPr>
    <pageSetUpPr fitToPage="1"/>
  </sheetPr>
  <dimension ref="A1:F34"/>
  <sheetViews>
    <sheetView tabSelected="1" zoomScale="102" zoomScaleNormal="100" workbookViewId="0">
      <selection sqref="A1:D1"/>
    </sheetView>
  </sheetViews>
  <sheetFormatPr baseColWidth="10" defaultColWidth="0" defaultRowHeight="13.8" zeroHeight="1" x14ac:dyDescent="0.3"/>
  <cols>
    <col min="1" max="1" width="57.109375" style="1" customWidth="1"/>
    <col min="2" max="2" width="13.33203125" style="1" customWidth="1"/>
    <col min="3" max="3" width="11.6640625" style="1" customWidth="1"/>
    <col min="4" max="4" width="15.21875" style="13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6" t="s">
        <v>9</v>
      </c>
      <c r="B1" s="37"/>
      <c r="C1" s="37"/>
      <c r="D1" s="38"/>
    </row>
    <row r="2" spans="1:4" x14ac:dyDescent="0.3">
      <c r="A2" s="39" t="s">
        <v>10</v>
      </c>
      <c r="B2" s="40"/>
      <c r="C2" s="40"/>
      <c r="D2" s="41"/>
    </row>
    <row r="3" spans="1:4" x14ac:dyDescent="0.3">
      <c r="A3" s="39" t="s">
        <v>55</v>
      </c>
      <c r="B3" s="40"/>
      <c r="C3" s="40"/>
      <c r="D3" s="41"/>
    </row>
    <row r="4" spans="1:4" x14ac:dyDescent="0.3">
      <c r="A4" s="42" t="s">
        <v>11</v>
      </c>
      <c r="B4" s="43"/>
      <c r="C4" s="43"/>
      <c r="D4" s="44"/>
    </row>
    <row r="5" spans="1:4" s="6" customFormat="1" ht="41.4" x14ac:dyDescent="0.3">
      <c r="A5" s="4" t="s">
        <v>0</v>
      </c>
      <c r="B5" s="4" t="s">
        <v>12</v>
      </c>
      <c r="C5" s="4" t="s">
        <v>1</v>
      </c>
      <c r="D5" s="5" t="s">
        <v>48</v>
      </c>
    </row>
    <row r="6" spans="1:4" x14ac:dyDescent="0.3">
      <c r="A6" s="9" t="s">
        <v>2</v>
      </c>
      <c r="B6" s="4" t="s">
        <v>3</v>
      </c>
      <c r="C6" s="4" t="s">
        <v>4</v>
      </c>
      <c r="D6" s="4" t="s">
        <v>5</v>
      </c>
    </row>
    <row r="7" spans="1:4" ht="14.4" x14ac:dyDescent="0.3">
      <c r="A7" s="7" t="s">
        <v>15</v>
      </c>
      <c r="B7" s="8">
        <f>SUM(B8+B12)</f>
        <v>21958849</v>
      </c>
      <c r="C7" s="8">
        <f>SUM(C8+C12)</f>
        <v>39613282</v>
      </c>
      <c r="D7" s="11">
        <f>+C7/B7</f>
        <v>1.8039780682493878</v>
      </c>
    </row>
    <row r="8" spans="1:4" ht="14.4" x14ac:dyDescent="0.3">
      <c r="A8" s="7" t="s">
        <v>6</v>
      </c>
      <c r="B8" s="8">
        <f>SUBTOTAL(9,B9:B11)</f>
        <v>15689676</v>
      </c>
      <c r="C8" s="8">
        <f>SUBTOTAL(9,C9:C11)</f>
        <v>34364134</v>
      </c>
      <c r="D8" s="11">
        <f>+C8/B8</f>
        <v>2.1902386002107375</v>
      </c>
    </row>
    <row r="9" spans="1:4" ht="14.4" x14ac:dyDescent="0.3">
      <c r="A9" t="s">
        <v>13</v>
      </c>
      <c r="B9" s="29">
        <v>2351515</v>
      </c>
      <c r="C9" s="29">
        <v>15655928</v>
      </c>
      <c r="D9" s="12">
        <f>C9/B9</f>
        <v>6.6578048619719628</v>
      </c>
    </row>
    <row r="10" spans="1:4" ht="14.4" x14ac:dyDescent="0.3">
      <c r="A10" t="s">
        <v>7</v>
      </c>
      <c r="B10" s="29">
        <v>13337051</v>
      </c>
      <c r="C10" s="29">
        <v>18706087</v>
      </c>
      <c r="D10" s="12">
        <f t="shared" ref="D10:D11" si="0">C10/B10</f>
        <v>1.4025654546870969</v>
      </c>
    </row>
    <row r="11" spans="1:4" ht="14.4" x14ac:dyDescent="0.3">
      <c r="A11" t="s">
        <v>8</v>
      </c>
      <c r="B11" s="29">
        <v>1110</v>
      </c>
      <c r="C11" s="29">
        <v>2119</v>
      </c>
      <c r="D11" s="12">
        <f t="shared" si="0"/>
        <v>1.9090090090090091</v>
      </c>
    </row>
    <row r="12" spans="1:4" ht="14.4" x14ac:dyDescent="0.3">
      <c r="A12" s="7" t="s">
        <v>21</v>
      </c>
      <c r="B12" s="30">
        <f>SUBTOTAL(9,B13:B14)</f>
        <v>6269173</v>
      </c>
      <c r="C12" s="30">
        <f>SUBTOTAL(9,C13:C14)</f>
        <v>5249148</v>
      </c>
      <c r="D12" s="11">
        <f>+C12/B12</f>
        <v>0.83729512648638027</v>
      </c>
    </row>
    <row r="13" spans="1:4" ht="14.4" x14ac:dyDescent="0.3">
      <c r="A13" t="s">
        <v>54</v>
      </c>
      <c r="B13" s="29">
        <v>5158636</v>
      </c>
      <c r="C13" s="29">
        <v>5249148</v>
      </c>
      <c r="D13" s="12">
        <f t="shared" ref="D13" si="1">C13/B13</f>
        <v>1.0175457233268639</v>
      </c>
    </row>
    <row r="14" spans="1:4" ht="14.4" x14ac:dyDescent="0.3">
      <c r="A14" t="s">
        <v>14</v>
      </c>
      <c r="B14" s="29">
        <v>1110537</v>
      </c>
      <c r="C14" s="29">
        <v>0</v>
      </c>
      <c r="D14" s="12">
        <v>0</v>
      </c>
    </row>
    <row r="15" spans="1:4" ht="14.4" x14ac:dyDescent="0.3">
      <c r="A15" s="7" t="s">
        <v>16</v>
      </c>
      <c r="B15" s="8">
        <f>SUM(B7)</f>
        <v>21958849</v>
      </c>
      <c r="C15" s="8">
        <f>SUM(C7)</f>
        <v>39613282</v>
      </c>
      <c r="D15" s="11">
        <f>SUM(D7)</f>
        <v>1.8039780682493878</v>
      </c>
    </row>
    <row r="16" spans="1:4" ht="12" customHeight="1" x14ac:dyDescent="0.3"/>
    <row r="17" spans="1:4" x14ac:dyDescent="0.3">
      <c r="A17" s="36" t="s">
        <v>22</v>
      </c>
      <c r="B17" s="37"/>
      <c r="C17" s="37"/>
      <c r="D17" s="38"/>
    </row>
    <row r="18" spans="1:4" s="6" customFormat="1" x14ac:dyDescent="0.3">
      <c r="A18" s="39" t="s">
        <v>55</v>
      </c>
      <c r="B18" s="40"/>
      <c r="C18" s="40"/>
      <c r="D18" s="41"/>
    </row>
    <row r="19" spans="1:4" s="6" customFormat="1" ht="30" customHeight="1" x14ac:dyDescent="0.3">
      <c r="A19" s="4" t="s">
        <v>0</v>
      </c>
      <c r="B19" s="20" t="s">
        <v>18</v>
      </c>
      <c r="C19" s="20" t="s">
        <v>19</v>
      </c>
      <c r="D19" s="20" t="s">
        <v>17</v>
      </c>
    </row>
    <row r="20" spans="1:4" x14ac:dyDescent="0.3">
      <c r="A20" s="9" t="s">
        <v>23</v>
      </c>
      <c r="B20" s="21">
        <f>SUM(B22:B30)-1</f>
        <v>31688357.199999999</v>
      </c>
      <c r="C20" s="21">
        <f>SUM(C22:C30)</f>
        <v>10501594</v>
      </c>
      <c r="D20" s="22">
        <f>+C20/B20</f>
        <v>0.3314022855056683</v>
      </c>
    </row>
    <row r="21" spans="1:4" ht="25.2" x14ac:dyDescent="0.3">
      <c r="A21" s="19" t="s">
        <v>56</v>
      </c>
      <c r="B21" s="18">
        <v>5850</v>
      </c>
      <c r="C21" s="18">
        <v>0</v>
      </c>
      <c r="D21" s="14">
        <v>0</v>
      </c>
    </row>
    <row r="22" spans="1:4" ht="25.2" x14ac:dyDescent="0.3">
      <c r="A22" s="19" t="s">
        <v>24</v>
      </c>
      <c r="B22" s="18">
        <v>4470030</v>
      </c>
      <c r="C22" s="18">
        <v>2769998</v>
      </c>
      <c r="D22" s="14">
        <f>+C22/B22</f>
        <v>0.61968219452665863</v>
      </c>
    </row>
    <row r="23" spans="1:4" ht="25.2" x14ac:dyDescent="0.3">
      <c r="A23" s="19" t="s">
        <v>25</v>
      </c>
      <c r="B23" s="18">
        <v>1865483</v>
      </c>
      <c r="C23" s="18">
        <v>1704108</v>
      </c>
      <c r="D23" s="14">
        <f t="shared" ref="D23:D30" si="2">+C23/B23</f>
        <v>0.9134942532309327</v>
      </c>
    </row>
    <row r="24" spans="1:4" ht="25.2" x14ac:dyDescent="0.3">
      <c r="A24" s="19" t="s">
        <v>26</v>
      </c>
      <c r="B24" s="18">
        <v>4914833</v>
      </c>
      <c r="C24" s="18">
        <v>2588425</v>
      </c>
      <c r="D24" s="14">
        <f t="shared" si="2"/>
        <v>0.52665573784500919</v>
      </c>
    </row>
    <row r="25" spans="1:4" ht="37.799999999999997" x14ac:dyDescent="0.3">
      <c r="A25" s="19" t="s">
        <v>27</v>
      </c>
      <c r="B25" s="18">
        <v>3196732</v>
      </c>
      <c r="C25" s="18">
        <v>1510993</v>
      </c>
      <c r="D25" s="14">
        <f t="shared" si="2"/>
        <v>0.47266802472024555</v>
      </c>
    </row>
    <row r="26" spans="1:4" ht="25.2" x14ac:dyDescent="0.3">
      <c r="A26" s="19" t="s">
        <v>20</v>
      </c>
      <c r="B26" s="18">
        <v>594840</v>
      </c>
      <c r="C26" s="18">
        <v>509863</v>
      </c>
      <c r="D26" s="14">
        <f t="shared" si="2"/>
        <v>0.8571430973034766</v>
      </c>
    </row>
    <row r="27" spans="1:4" ht="37.799999999999997" x14ac:dyDescent="0.3">
      <c r="A27" s="19" t="s">
        <v>28</v>
      </c>
      <c r="B27" s="18">
        <v>798551</v>
      </c>
      <c r="C27" s="18">
        <v>737124</v>
      </c>
      <c r="D27" s="14">
        <f t="shared" si="2"/>
        <v>0.92307692307692313</v>
      </c>
    </row>
    <row r="28" spans="1:4" ht="25.2" x14ac:dyDescent="0.3">
      <c r="A28" s="19" t="s">
        <v>29</v>
      </c>
      <c r="B28" s="18">
        <v>309213.59999999998</v>
      </c>
      <c r="C28" s="18">
        <v>281103</v>
      </c>
      <c r="D28" s="14">
        <f t="shared" si="2"/>
        <v>0.90909002708807118</v>
      </c>
    </row>
    <row r="29" spans="1:4" ht="25.2" x14ac:dyDescent="0.3">
      <c r="A29" s="19" t="s">
        <v>30</v>
      </c>
      <c r="B29" s="18">
        <v>419026.6</v>
      </c>
      <c r="C29" s="18">
        <v>399980</v>
      </c>
      <c r="D29" s="14">
        <f t="shared" si="2"/>
        <v>0.95454560641257624</v>
      </c>
    </row>
    <row r="30" spans="1:4" ht="43.2" customHeight="1" x14ac:dyDescent="0.3">
      <c r="A30" s="19" t="s">
        <v>31</v>
      </c>
      <c r="B30" s="18">
        <v>15119649</v>
      </c>
      <c r="C30" s="18">
        <v>0</v>
      </c>
      <c r="D30" s="14">
        <f t="shared" si="2"/>
        <v>0</v>
      </c>
    </row>
    <row r="31" spans="1:4" ht="29.4" hidden="1" customHeight="1" x14ac:dyDescent="0.3"/>
    <row r="32" spans="1:4" x14ac:dyDescent="0.3"/>
    <row r="33" x14ac:dyDescent="0.3"/>
    <row r="34" x14ac:dyDescent="0.3"/>
  </sheetData>
  <mergeCells count="6">
    <mergeCell ref="A17:D17"/>
    <mergeCell ref="A18:D18"/>
    <mergeCell ref="A4:D4"/>
    <mergeCell ref="A1:D1"/>
    <mergeCell ref="A2:D2"/>
    <mergeCell ref="A3:D3"/>
  </mergeCells>
  <pageMargins left="0.47499999999999998" right="0.44166666666666665" top="0.95" bottom="0.75" header="0.3" footer="0.3"/>
  <pageSetup scale="99" fitToHeight="0"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sheetPr>
    <pageSetUpPr fitToPage="1"/>
  </sheetPr>
  <dimension ref="A1:G34"/>
  <sheetViews>
    <sheetView zoomScale="93"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3.6640625" style="1" customWidth="1"/>
    <col min="2" max="3" width="13.33203125" style="1" customWidth="1"/>
    <col min="4" max="4" width="12.6640625" style="13" customWidth="1"/>
    <col min="5" max="5" width="12" style="1" hidden="1" customWidth="1"/>
    <col min="6" max="6" width="13" style="1" hidden="1" customWidth="1"/>
    <col min="7" max="7" width="0" style="1" hidden="1" customWidth="1"/>
    <col min="8" max="16384" width="11.5546875" style="1" hidden="1"/>
  </cols>
  <sheetData>
    <row r="1" spans="1:7" x14ac:dyDescent="0.3">
      <c r="A1" s="36" t="s">
        <v>9</v>
      </c>
      <c r="B1" s="37"/>
      <c r="C1" s="37"/>
      <c r="D1" s="37"/>
      <c r="E1" s="37"/>
      <c r="F1" s="38"/>
    </row>
    <row r="2" spans="1:7" x14ac:dyDescent="0.3">
      <c r="A2" s="39" t="s">
        <v>32</v>
      </c>
      <c r="B2" s="40"/>
      <c r="C2" s="40"/>
      <c r="D2" s="40"/>
      <c r="E2" s="40"/>
      <c r="F2" s="41"/>
      <c r="G2" s="33"/>
    </row>
    <row r="3" spans="1:7" x14ac:dyDescent="0.3">
      <c r="A3" s="39" t="s">
        <v>55</v>
      </c>
      <c r="B3" s="40"/>
      <c r="C3" s="40"/>
      <c r="D3" s="40"/>
      <c r="E3" s="40"/>
      <c r="F3" s="41"/>
      <c r="G3" s="33"/>
    </row>
    <row r="4" spans="1:7" x14ac:dyDescent="0.3">
      <c r="A4" s="42" t="s">
        <v>33</v>
      </c>
      <c r="B4" s="43"/>
      <c r="C4" s="43"/>
      <c r="D4" s="43"/>
      <c r="E4" s="43"/>
      <c r="F4" s="44"/>
      <c r="G4" s="33"/>
    </row>
    <row r="5" spans="1:7" s="6" customFormat="1" ht="41.4" x14ac:dyDescent="0.3">
      <c r="A5" s="4" t="s">
        <v>0</v>
      </c>
      <c r="B5" s="4" t="s">
        <v>34</v>
      </c>
      <c r="C5" s="4" t="s">
        <v>52</v>
      </c>
      <c r="D5" s="5" t="s">
        <v>53</v>
      </c>
      <c r="E5" s="5" t="s">
        <v>19</v>
      </c>
      <c r="F5" s="32" t="s">
        <v>49</v>
      </c>
    </row>
    <row r="6" spans="1:7" x14ac:dyDescent="0.3">
      <c r="A6" s="9" t="s">
        <v>2</v>
      </c>
      <c r="B6" s="4" t="s">
        <v>3</v>
      </c>
      <c r="C6" s="4" t="s">
        <v>4</v>
      </c>
      <c r="D6" s="31" t="s">
        <v>35</v>
      </c>
      <c r="E6" s="23" t="s">
        <v>36</v>
      </c>
      <c r="F6" s="4" t="s">
        <v>35</v>
      </c>
    </row>
    <row r="7" spans="1:7" ht="14.4" x14ac:dyDescent="0.3">
      <c r="A7" s="9" t="s">
        <v>37</v>
      </c>
      <c r="B7" s="17">
        <f>SUM(B8:B13)</f>
        <v>16147166</v>
      </c>
      <c r="C7" s="17">
        <f>SUM(C8:C13)</f>
        <v>14431213</v>
      </c>
      <c r="D7" s="16">
        <f>C7/B7</f>
        <v>0.89373039207003879</v>
      </c>
      <c r="E7" s="17">
        <f>SUM(E8:E13)-1</f>
        <v>10255654</v>
      </c>
      <c r="F7" s="16">
        <f>E7/B7</f>
        <v>0.63513646914882771</v>
      </c>
    </row>
    <row r="8" spans="1:7" ht="14.4" x14ac:dyDescent="0.3">
      <c r="A8" s="2" t="s">
        <v>38</v>
      </c>
      <c r="B8" s="25">
        <v>6503121</v>
      </c>
      <c r="C8" s="25">
        <v>5916604</v>
      </c>
      <c r="D8" s="16">
        <f t="shared" ref="D8:D19" si="0">C8/B8</f>
        <v>0.90980992049817311</v>
      </c>
      <c r="E8" s="24">
        <v>4714051</v>
      </c>
      <c r="F8" s="16">
        <f t="shared" ref="F8:F19" si="1">E8/B8</f>
        <v>0.72489055639592126</v>
      </c>
    </row>
    <row r="9" spans="1:7" ht="14.4" x14ac:dyDescent="0.3">
      <c r="A9" s="2" t="s">
        <v>43</v>
      </c>
      <c r="B9" s="25">
        <v>4828089</v>
      </c>
      <c r="C9" s="25">
        <v>4018466</v>
      </c>
      <c r="D9" s="16">
        <f t="shared" si="0"/>
        <v>0.83230984350122794</v>
      </c>
      <c r="E9" s="24">
        <v>2552005</v>
      </c>
      <c r="F9" s="16">
        <f t="shared" si="1"/>
        <v>0.52857455610283899</v>
      </c>
    </row>
    <row r="10" spans="1:7" ht="14.4" x14ac:dyDescent="0.3">
      <c r="A10" s="2" t="s">
        <v>44</v>
      </c>
      <c r="B10" s="25">
        <v>405774</v>
      </c>
      <c r="C10" s="25">
        <v>295102</v>
      </c>
      <c r="D10" s="16">
        <f t="shared" si="0"/>
        <v>0.72725704456175111</v>
      </c>
      <c r="E10" s="24">
        <v>64729</v>
      </c>
      <c r="F10" s="16">
        <f>E10/B10</f>
        <v>0.1595198312361068</v>
      </c>
    </row>
    <row r="11" spans="1:7" ht="14.4" x14ac:dyDescent="0.3">
      <c r="A11" s="26" t="s">
        <v>39</v>
      </c>
      <c r="B11" s="24">
        <v>3795960</v>
      </c>
      <c r="C11" s="24">
        <v>3755950</v>
      </c>
      <c r="D11" s="16">
        <f t="shared" si="0"/>
        <v>0.98945984678447618</v>
      </c>
      <c r="E11" s="25">
        <v>2531258</v>
      </c>
      <c r="F11" s="16">
        <f t="shared" si="1"/>
        <v>0.66682947133268</v>
      </c>
    </row>
    <row r="12" spans="1:7" ht="14.4" x14ac:dyDescent="0.3">
      <c r="A12" s="26" t="s">
        <v>50</v>
      </c>
      <c r="B12" s="24">
        <v>556524</v>
      </c>
      <c r="C12" s="24">
        <v>398593</v>
      </c>
      <c r="D12" s="16">
        <f t="shared" si="0"/>
        <v>0.71621888723577065</v>
      </c>
      <c r="E12" s="25">
        <v>347173</v>
      </c>
      <c r="F12" s="16">
        <f t="shared" si="1"/>
        <v>0.62382395009020275</v>
      </c>
    </row>
    <row r="13" spans="1:7" ht="14.4" x14ac:dyDescent="0.3">
      <c r="A13" s="26" t="s">
        <v>45</v>
      </c>
      <c r="B13" s="24">
        <v>57698</v>
      </c>
      <c r="C13" s="24">
        <v>46498</v>
      </c>
      <c r="D13" s="16">
        <f t="shared" si="0"/>
        <v>0.80588581926583247</v>
      </c>
      <c r="E13" s="25">
        <v>46439</v>
      </c>
      <c r="F13" s="16">
        <f>E13/B13</f>
        <v>0.80486325349232213</v>
      </c>
    </row>
    <row r="14" spans="1:7" ht="14.4" x14ac:dyDescent="0.3">
      <c r="A14" s="3" t="s">
        <v>46</v>
      </c>
      <c r="B14" s="27">
        <v>15000</v>
      </c>
      <c r="C14" s="27">
        <v>13434</v>
      </c>
      <c r="D14" s="16">
        <f t="shared" si="0"/>
        <v>0.89559999999999995</v>
      </c>
      <c r="E14" s="27">
        <v>11028</v>
      </c>
      <c r="F14" s="16">
        <f t="shared" si="1"/>
        <v>0.73519999999999996</v>
      </c>
    </row>
    <row r="15" spans="1:7" ht="14.4" x14ac:dyDescent="0.3">
      <c r="A15" s="3" t="s">
        <v>40</v>
      </c>
      <c r="B15" s="27">
        <f>B16</f>
        <v>5608636</v>
      </c>
      <c r="C15" s="27">
        <f>+C16</f>
        <v>2791616</v>
      </c>
      <c r="D15" s="16">
        <f t="shared" si="0"/>
        <v>0.49773527823877323</v>
      </c>
      <c r="E15" s="27">
        <f>+E16</f>
        <v>1497848</v>
      </c>
      <c r="F15" s="16">
        <f t="shared" si="1"/>
        <v>0.26706101091245715</v>
      </c>
    </row>
    <row r="16" spans="1:7" ht="14.4" x14ac:dyDescent="0.3">
      <c r="A16" s="2" t="s">
        <v>41</v>
      </c>
      <c r="B16" s="25">
        <v>5608636</v>
      </c>
      <c r="C16" s="25">
        <v>2791616</v>
      </c>
      <c r="D16" s="16">
        <f t="shared" si="0"/>
        <v>0.49773527823877323</v>
      </c>
      <c r="E16" s="25">
        <v>1497848</v>
      </c>
      <c r="F16" s="16">
        <f t="shared" si="1"/>
        <v>0.26706101091245715</v>
      </c>
    </row>
    <row r="17" spans="1:6" ht="12" customHeight="1" x14ac:dyDescent="0.3">
      <c r="A17" s="3" t="s">
        <v>42</v>
      </c>
      <c r="B17" s="27">
        <f>SUBTOTAL(9,B7,B14,B15)</f>
        <v>21770802</v>
      </c>
      <c r="C17" s="27">
        <f>SUBTOTAL(9,C7,C14,C15)</f>
        <v>17236263</v>
      </c>
      <c r="D17" s="16">
        <f t="shared" si="0"/>
        <v>0.79171465525247986</v>
      </c>
      <c r="E17" s="27">
        <f>SUBTOTAL(9,E7,E14,E15)-1</f>
        <v>11764529</v>
      </c>
      <c r="F17" s="16">
        <f t="shared" si="1"/>
        <v>0.54038105716087081</v>
      </c>
    </row>
    <row r="18" spans="1:6" ht="14.4" x14ac:dyDescent="0.3">
      <c r="A18" s="3" t="s">
        <v>51</v>
      </c>
      <c r="B18" s="28">
        <v>188048</v>
      </c>
      <c r="C18" s="34">
        <v>22377019</v>
      </c>
      <c r="D18" s="35">
        <f t="shared" si="0"/>
        <v>118.99631477069684</v>
      </c>
      <c r="E18" s="34">
        <v>22481770</v>
      </c>
      <c r="F18" s="35">
        <f t="shared" si="1"/>
        <v>119.55335871692334</v>
      </c>
    </row>
    <row r="19" spans="1:6" s="6" customFormat="1" ht="14.4" x14ac:dyDescent="0.3">
      <c r="A19" s="3" t="s">
        <v>47</v>
      </c>
      <c r="B19" s="27">
        <f>SUM(B17,B18)-1</f>
        <v>21958849</v>
      </c>
      <c r="C19" s="27">
        <f>SUM(C17,C18)</f>
        <v>39613282</v>
      </c>
      <c r="D19" s="16">
        <f t="shared" si="0"/>
        <v>1.8039780682493878</v>
      </c>
      <c r="E19" s="27">
        <f>SUM(E17,E18)</f>
        <v>34246299</v>
      </c>
      <c r="F19" s="16">
        <f t="shared" si="1"/>
        <v>1.5595671248524912</v>
      </c>
    </row>
    <row r="20" spans="1:6" s="6" customFormat="1" x14ac:dyDescent="0.3">
      <c r="A20" s="1"/>
      <c r="B20" s="1"/>
      <c r="C20" s="1"/>
      <c r="D20" s="13"/>
      <c r="E20" s="1"/>
      <c r="F20" s="1"/>
    </row>
    <row r="21" spans="1:6" x14ac:dyDescent="0.3">
      <c r="A21" s="36" t="s">
        <v>22</v>
      </c>
      <c r="B21" s="37"/>
      <c r="C21" s="37"/>
      <c r="D21" s="38"/>
    </row>
    <row r="22" spans="1:6" x14ac:dyDescent="0.3">
      <c r="A22" s="42" t="s">
        <v>55</v>
      </c>
      <c r="B22" s="43"/>
      <c r="C22" s="43"/>
      <c r="D22" s="44"/>
      <c r="E22" s="6"/>
      <c r="F22" s="6"/>
    </row>
    <row r="23" spans="1:6" ht="27.6" x14ac:dyDescent="0.3">
      <c r="A23" s="4" t="s">
        <v>0</v>
      </c>
      <c r="B23" s="20" t="s">
        <v>18</v>
      </c>
      <c r="C23" s="20" t="s">
        <v>19</v>
      </c>
      <c r="D23" s="20" t="s">
        <v>17</v>
      </c>
      <c r="E23" s="6"/>
      <c r="F23" s="6"/>
    </row>
    <row r="24" spans="1:6" ht="14.4" x14ac:dyDescent="0.3">
      <c r="A24" s="10" t="s">
        <v>23</v>
      </c>
      <c r="B24" s="17">
        <f>SUM(B26:B34)</f>
        <v>31688358.199999999</v>
      </c>
      <c r="C24" s="17">
        <f>SUM(C26:C34)-2</f>
        <v>10501592</v>
      </c>
      <c r="D24" s="16">
        <f>+C24/B24</f>
        <v>0.33140221193283531</v>
      </c>
    </row>
    <row r="25" spans="1:6" ht="25.2" x14ac:dyDescent="0.3">
      <c r="A25" s="19" t="s">
        <v>56</v>
      </c>
      <c r="B25" s="18">
        <v>5850</v>
      </c>
      <c r="C25" s="18">
        <v>0</v>
      </c>
      <c r="D25" s="14">
        <v>0</v>
      </c>
    </row>
    <row r="26" spans="1:6" ht="25.2" x14ac:dyDescent="0.3">
      <c r="A26" s="19" t="s">
        <v>24</v>
      </c>
      <c r="B26" s="18">
        <v>4470030</v>
      </c>
      <c r="C26" s="18">
        <v>2769998</v>
      </c>
      <c r="D26" s="15">
        <f>+C26/B26</f>
        <v>0.61968219452665863</v>
      </c>
    </row>
    <row r="27" spans="1:6" ht="25.2" x14ac:dyDescent="0.3">
      <c r="A27" s="19" t="s">
        <v>25</v>
      </c>
      <c r="B27" s="18">
        <v>1865483</v>
      </c>
      <c r="C27" s="18">
        <v>1704108</v>
      </c>
      <c r="D27" s="15">
        <f t="shared" ref="D27:D34" si="2">+C27/B27</f>
        <v>0.9134942532309327</v>
      </c>
    </row>
    <row r="28" spans="1:6" ht="25.2" x14ac:dyDescent="0.3">
      <c r="A28" s="19" t="s">
        <v>26</v>
      </c>
      <c r="B28" s="18">
        <v>4914833</v>
      </c>
      <c r="C28" s="18">
        <v>2588425</v>
      </c>
      <c r="D28" s="15">
        <f t="shared" si="2"/>
        <v>0.52665573784500919</v>
      </c>
    </row>
    <row r="29" spans="1:6" ht="50.4" x14ac:dyDescent="0.3">
      <c r="A29" s="19" t="s">
        <v>27</v>
      </c>
      <c r="B29" s="18">
        <v>3196732</v>
      </c>
      <c r="C29" s="18">
        <v>1510993</v>
      </c>
      <c r="D29" s="15">
        <f t="shared" si="2"/>
        <v>0.47266802472024555</v>
      </c>
    </row>
    <row r="30" spans="1:6" ht="25.2" x14ac:dyDescent="0.3">
      <c r="A30" s="19" t="s">
        <v>20</v>
      </c>
      <c r="B30" s="18">
        <v>594840</v>
      </c>
      <c r="C30" s="18">
        <v>509863</v>
      </c>
      <c r="D30" s="15">
        <f t="shared" si="2"/>
        <v>0.8571430973034766</v>
      </c>
    </row>
    <row r="31" spans="1:6" ht="43.2" customHeight="1" x14ac:dyDescent="0.3">
      <c r="A31" s="19" t="s">
        <v>28</v>
      </c>
      <c r="B31" s="18">
        <v>798551</v>
      </c>
      <c r="C31" s="18">
        <v>737124</v>
      </c>
      <c r="D31" s="15">
        <f t="shared" si="2"/>
        <v>0.92307692307692313</v>
      </c>
    </row>
    <row r="32" spans="1:6" ht="29.4" customHeight="1" x14ac:dyDescent="0.3">
      <c r="A32" s="19" t="s">
        <v>29</v>
      </c>
      <c r="B32" s="18">
        <v>309213.59999999998</v>
      </c>
      <c r="C32" s="18">
        <v>281103</v>
      </c>
      <c r="D32" s="15">
        <f t="shared" si="2"/>
        <v>0.90909002708807118</v>
      </c>
    </row>
    <row r="33" spans="1:4" ht="25.2" x14ac:dyDescent="0.3">
      <c r="A33" s="19" t="s">
        <v>30</v>
      </c>
      <c r="B33" s="18">
        <v>419026.6</v>
      </c>
      <c r="C33" s="18">
        <v>399980</v>
      </c>
      <c r="D33" s="15">
        <f t="shared" si="2"/>
        <v>0.95454560641257624</v>
      </c>
    </row>
    <row r="34" spans="1:4" ht="37.799999999999997" x14ac:dyDescent="0.3">
      <c r="A34" s="19" t="s">
        <v>31</v>
      </c>
      <c r="B34" s="18">
        <v>15119649</v>
      </c>
      <c r="C34" s="18">
        <v>0</v>
      </c>
      <c r="D34" s="15">
        <f t="shared" si="2"/>
        <v>0</v>
      </c>
    </row>
  </sheetData>
  <mergeCells count="6">
    <mergeCell ref="A21:D21"/>
    <mergeCell ref="A22:D22"/>
    <mergeCell ref="A1:F1"/>
    <mergeCell ref="A2:F2"/>
    <mergeCell ref="A3:F3"/>
    <mergeCell ref="A4:F4"/>
  </mergeCells>
  <printOptions horizontalCentered="1"/>
  <pageMargins left="0.47499999999999998" right="0.44166666666666698" top="0.74013157894736847" bottom="0.75" header="0.3" footer="0.3"/>
  <pageSetup scale="79" fitToHeight="0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2022-04-07T21:32:30Z</cp:lastPrinted>
  <dcterms:created xsi:type="dcterms:W3CDTF">2022-04-07T16:23:38Z</dcterms:created>
  <dcterms:modified xsi:type="dcterms:W3CDTF">2023-02-16T15:40:40Z</dcterms:modified>
</cp:coreProperties>
</file>