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CINFIVALLE\2022\PAGINA WEB\Documentos Publicacion\Presupuesto\"/>
    </mc:Choice>
  </mc:AlternateContent>
  <xr:revisionPtr revIDLastSave="0" documentId="13_ncr:1_{50F224A4-EE2D-48C8-A82D-271837EA9739}" xr6:coauthVersionLast="36" xr6:coauthVersionMax="36" xr10:uidLastSave="{00000000-0000-0000-0000-000000000000}"/>
  <bookViews>
    <workbookView xWindow="0" yWindow="0" windowWidth="17256" windowHeight="6096" xr2:uid="{B9E36C1A-670B-4438-9182-56DA49441704}"/>
  </bookViews>
  <sheets>
    <sheet name="INGRESOS ACUMULADOS" sheetId="1" r:id="rId1"/>
    <sheet name="GASTOS ACUMULADO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C23" i="1" l="1"/>
  <c r="C18" i="1"/>
  <c r="C7" i="1"/>
  <c r="E15" i="3"/>
  <c r="C15" i="3"/>
  <c r="B17" i="3"/>
  <c r="B19" i="3" s="1"/>
  <c r="B15" i="3"/>
  <c r="F15" i="3" s="1"/>
  <c r="F9" i="3"/>
  <c r="F11" i="3"/>
  <c r="F12" i="3"/>
  <c r="F13" i="3"/>
  <c r="F14" i="3"/>
  <c r="F16" i="3"/>
  <c r="F18" i="3"/>
  <c r="D12" i="3"/>
  <c r="D13" i="3"/>
  <c r="D14" i="3"/>
  <c r="D16" i="3"/>
  <c r="F8" i="3"/>
  <c r="E7" i="3"/>
  <c r="E17" i="3" s="1"/>
  <c r="E19" i="3" s="1"/>
  <c r="D8" i="3"/>
  <c r="D9" i="3"/>
  <c r="D10" i="3"/>
  <c r="D11" i="3"/>
  <c r="C7" i="3"/>
  <c r="C17" i="3" s="1"/>
  <c r="C19" i="3" s="1"/>
  <c r="B7" i="3"/>
  <c r="D33" i="3"/>
  <c r="D32" i="3"/>
  <c r="D31" i="3"/>
  <c r="D30" i="3"/>
  <c r="D29" i="3"/>
  <c r="D28" i="3"/>
  <c r="D27" i="3"/>
  <c r="D26" i="3"/>
  <c r="D25" i="3"/>
  <c r="C24" i="3"/>
  <c r="B24" i="3"/>
  <c r="D15" i="3" l="1"/>
  <c r="F19" i="3"/>
  <c r="D19" i="3"/>
  <c r="D7" i="3"/>
  <c r="F7" i="3"/>
  <c r="D24" i="3"/>
  <c r="B23" i="1" l="1"/>
  <c r="D25" i="1"/>
  <c r="D26" i="1"/>
  <c r="D27" i="1"/>
  <c r="D28" i="1"/>
  <c r="D29" i="1"/>
  <c r="D30" i="1"/>
  <c r="D31" i="1"/>
  <c r="D32" i="1"/>
  <c r="D24" i="1"/>
  <c r="D15" i="1"/>
  <c r="C15" i="1"/>
  <c r="B15" i="1"/>
  <c r="C12" i="1"/>
  <c r="B12" i="1"/>
  <c r="C8" i="1"/>
  <c r="B8" i="1"/>
  <c r="D13" i="1"/>
  <c r="D11" i="1"/>
  <c r="D10" i="1"/>
  <c r="D9" i="1"/>
  <c r="D23" i="1" l="1"/>
  <c r="B7" i="1"/>
  <c r="B18" i="1" s="1"/>
  <c r="D12" i="1"/>
  <c r="D8" i="1"/>
  <c r="D7" i="1" l="1"/>
  <c r="D18" i="1" s="1"/>
  <c r="F17" i="3" l="1"/>
  <c r="D17" i="3"/>
</calcChain>
</file>

<file path=xl/sharedStrings.xml><?xml version="1.0" encoding="utf-8"?>
<sst xmlns="http://schemas.openxmlformats.org/spreadsheetml/2006/main" count="85" uniqueCount="59">
  <si>
    <t>Concepto</t>
  </si>
  <si>
    <t xml:space="preserve">EJECUTADO ACUMULADO </t>
  </si>
  <si>
    <t>I. INFIVALLE</t>
  </si>
  <si>
    <t>( 1 )</t>
  </si>
  <si>
    <t>( 2 )</t>
  </si>
  <si>
    <t>( 2 / 1 )</t>
  </si>
  <si>
    <t>INGRESOS CORRIENTES</t>
  </si>
  <si>
    <t xml:space="preserve">Intereses de cartera  </t>
  </si>
  <si>
    <t>Ingreso por Ejecución de Proyectos</t>
  </si>
  <si>
    <t>Otros Recursos de capital</t>
  </si>
  <si>
    <t>CONVENIOS</t>
  </si>
  <si>
    <t>Convenio Rutas para la Paz</t>
  </si>
  <si>
    <t>Convenio Rutas para la Paz-Relevo Generacional *</t>
  </si>
  <si>
    <t>INSTITUTO FINANCIERO PARA EL DESARROLLO DEL VALLE DEL CAUCA - INFIVALLE</t>
  </si>
  <si>
    <t>EJECUCIÓN PRESUPUESTAL DE INGRESOS</t>
  </si>
  <si>
    <t xml:space="preserve">EJECUCIÓN DE INGRESOS (miles de pesos) </t>
  </si>
  <si>
    <t>PRESUPUESTO  DEFINITIVO</t>
  </si>
  <si>
    <t>Rendimientos de inversiones</t>
  </si>
  <si>
    <t>Rec.Balance - Excedentes Financieros</t>
  </si>
  <si>
    <t>TOTAL DE INGRESOS</t>
  </si>
  <si>
    <t>TOTAL GENERAL</t>
  </si>
  <si>
    <t>%</t>
  </si>
  <si>
    <t>PRESUPUESTO BIENIO</t>
  </si>
  <si>
    <t>EJECUTADO</t>
  </si>
  <si>
    <t>Incremento de la Innovación para las empresas de Economía Naranja en el Valle del Cauca (Interventoría)</t>
  </si>
  <si>
    <t>SUBTOTAL INGRESOS. RECURSOS DE CAPITAL</t>
  </si>
  <si>
    <t>PRESUPUESTO BIENIO 2021- 2022 - SIN SITUACIÓN DE FONDOS</t>
  </si>
  <si>
    <t>II. SISTEMA GENERAL DE REGALÍAS</t>
  </si>
  <si>
    <t>Estudio de la prevalencia de los errores innatos del metabolismo (EIM) por espectrometría de masa en tándem en el Valle del Cauca</t>
  </si>
  <si>
    <t>Formación y fortalecimiento para jóvenes investigadores y lideres del ecosistema - Nexo Global Valle del Cauca</t>
  </si>
  <si>
    <t>Estudio de prefactibilidad para la creación del Distrito de Innovación en el Valle del Cauca</t>
  </si>
  <si>
    <t>Desarrollo de una Estrategia que fortalezca la cultura en ciencia, tecnología e innovación en Niñas y Mujeres adolescentes Afrodescendientes, indígenas y comunidades étnicas en el Valle del Cauca</t>
  </si>
  <si>
    <t>Desarrollo de capacidades de innovación en la empresas para aumentar la competitividad y productividad del departamento del valle del cauca (Interventoría)</t>
  </si>
  <si>
    <t>Desarrollo de capacidades científicas y tecnologías en sistemas de alta corriente y tensión en el Valle del Cauca (Interventoría)</t>
  </si>
  <si>
    <t>Fortalecimiento del centro de innovación VAlleInn del Departamento del valle del Cauca (Interventoría)</t>
  </si>
  <si>
    <t>Generación de alternativas productivas para la población rural altamente amenazada por el conflicto armado y los cultivos ilícitos en el Municipio Policarpa, Departamento de Nariño</t>
  </si>
  <si>
    <t>EJECUCIÓN PRESUPUESTAL DE GASTOS</t>
  </si>
  <si>
    <t xml:space="preserve">EJECUCIÓN DE GASTOS (miles de pesos) </t>
  </si>
  <si>
    <t>PRESUPUESTO  ANUAL 2022</t>
  </si>
  <si>
    <t>3 = ( 2 / 1 )</t>
  </si>
  <si>
    <t>( 4 )</t>
  </si>
  <si>
    <t>* GASTOS DE FUNCIONAMIENTO Y OPERACIÓN</t>
  </si>
  <si>
    <t xml:space="preserve">  • Gastos de Personal</t>
  </si>
  <si>
    <t xml:space="preserve">  • Gastos de comercialización y producción </t>
  </si>
  <si>
    <t xml:space="preserve"> • INVERSIÓN GENERAL</t>
  </si>
  <si>
    <t xml:space="preserve">  • Fortalecimiento Institucional</t>
  </si>
  <si>
    <t>SUBTOTAL GASTOS DE INFIVALLE</t>
  </si>
  <si>
    <t xml:space="preserve">  • Adquisición de bienes y servicios</t>
  </si>
  <si>
    <t xml:space="preserve">  • Transferencias</t>
  </si>
  <si>
    <t xml:space="preserve">  • Gastos por tributos, multas, sanciones, impuestos</t>
  </si>
  <si>
    <t>* GASTO DE SERVICIO DE LA DEUDA Y CONTINGENCIA</t>
  </si>
  <si>
    <t>TOTAL GASTOS</t>
  </si>
  <si>
    <t>FECHA DE CORTE: 31 MARZO DE 2022</t>
  </si>
  <si>
    <t>% EJECUCIÓN Vs. PRESUPUESTO ANUAL</t>
  </si>
  <si>
    <t>% EJECUCIÓN</t>
  </si>
  <si>
    <t xml:space="preserve">  • Disminución de pasivos (Cesantías)</t>
  </si>
  <si>
    <t>* CONTRIBUCIÓN NETA -EXCEDENTE PRESUPUESTAL  (INFIVALLE)</t>
  </si>
  <si>
    <t>TOTAL AFECTACION PRESUPUESTAL</t>
  </si>
  <si>
    <t>% AFECTACIÓN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</si>
</sst>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</cellStyleXfs>
  <cellXfs count="45">
    <xf numFmtId="0" fontId="0" fillId="0" borderId="0" xfId="0"/>
    <xf numFmtId="0" fontId="6" fillId="0" borderId="0" xfId="0" applyFont="1"/>
    <xf numFmtId="0" fontId="6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/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2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9" fontId="0" fillId="0" borderId="0" xfId="2" applyNumberFormat="1" applyFont="1" applyFill="1" applyBorder="1" applyAlignment="1">
      <alignment horizontal="center" vertical="center"/>
    </xf>
    <xf numFmtId="9" fontId="2" fillId="0" borderId="0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/>
    </xf>
    <xf numFmtId="9" fontId="4" fillId="0" borderId="0" xfId="2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3" fontId="7" fillId="0" borderId="0" xfId="4" applyNumberFormat="1" applyFont="1" applyFill="1" applyBorder="1" applyAlignment="1">
      <alignment horizontal="right"/>
    </xf>
    <xf numFmtId="3" fontId="7" fillId="0" borderId="0" xfId="3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justify" wrapText="1"/>
    </xf>
    <xf numFmtId="3" fontId="4" fillId="0" borderId="0" xfId="0" applyNumberFormat="1" applyFont="1" applyFill="1" applyBorder="1"/>
    <xf numFmtId="3" fontId="5" fillId="0" borderId="0" xfId="3" applyNumberFormat="1" applyFont="1" applyFill="1" applyBorder="1" applyAlignment="1">
      <alignment horizontal="right"/>
    </xf>
    <xf numFmtId="3" fontId="0" fillId="0" borderId="0" xfId="0" applyNumberFormat="1" applyFill="1"/>
    <xf numFmtId="3" fontId="2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6" fillId="0" borderId="0" xfId="0" applyNumberFormat="1" applyFont="1" applyFill="1" applyBorder="1"/>
    <xf numFmtId="9" fontId="1" fillId="0" borderId="0" xfId="2" applyNumberFormat="1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4" xr:uid="{B5D63381-B305-47F3-A11F-3C707EB5F7C8}"/>
    <cellStyle name="Normal 4" xfId="3" xr:uid="{281B2DBE-D6EF-4288-8844-1DBC1BE775E6}"/>
    <cellStyle name="Porcentaje" xfId="2" builtinId="5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156669-84F4-450E-B1DB-DA93E84FD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4954" cy="693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68581</xdr:colOff>
      <xdr:row>0</xdr:row>
      <xdr:rowOff>0</xdr:rowOff>
    </xdr:from>
    <xdr:to>
      <xdr:col>0</xdr:col>
      <xdr:colOff>1005915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12E354-E044-4978-9D06-3F699D266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1" y="0"/>
          <a:ext cx="944954" cy="6934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1FDDCE-58EF-4690-978E-3D2BE6F736B6}" name="Tabla1" displayName="Tabla1" ref="A5:D18" totalsRowShown="0" headerRowDxfId="17">
  <autoFilter ref="A5:D18" xr:uid="{822D308C-92F6-43F0-B80C-0E5F6825740F}"/>
  <tableColumns count="4">
    <tableColumn id="1" xr3:uid="{58015B9D-DE61-4671-A696-9932008CF53E}" name="Concepto"/>
    <tableColumn id="2" xr3:uid="{073164E2-EC6F-4011-B2D5-0199427BD6B1}" name="PRESUPUESTO  DEFINITIVO"/>
    <tableColumn id="3" xr3:uid="{9BCD1A33-8891-44F3-9A63-71F6E8D57D68}" name="EJECUTADO ACUMULADO "/>
    <tableColumn id="4" xr3:uid="{F7EA1067-BAB6-4352-9DFF-FDDCBFD26279}" name="% EJECUCIÓN Vs. PRESUPUESTO ANUAL" dataDxfId="1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EE4C0D-F223-4B2D-9AB6-83D04A3F30E6}" name="Tabla2" displayName="Tabla2" ref="A22:D32" totalsRowShown="0" headerRowDxfId="15" dataDxfId="14" headerRowCellStyle="Millares">
  <autoFilter ref="A22:D32" xr:uid="{15DFB8D6-2D62-46EA-BB50-AB4E14D23CB0}"/>
  <tableColumns count="4">
    <tableColumn id="1" xr3:uid="{43D10C40-9C2A-4C33-8458-0E0815CD79F1}" name="Concepto" dataDxfId="13"/>
    <tableColumn id="2" xr3:uid="{5FA96538-BCB5-4215-A33A-E81C2DD36136}" name="PRESUPUESTO BIENIO" dataDxfId="12"/>
    <tableColumn id="3" xr3:uid="{32EC2BD5-C01D-420F-8448-9D92E7A03782}" name="EJECUTADO" dataDxfId="11"/>
    <tableColumn id="4" xr3:uid="{8C3BB31B-ACDD-493D-9209-CD157BA6D905}" name="%" dataDxfId="10" dataCellStyle="Porcentaj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FC2422-C735-4840-A7F7-DFCCC2A0D5C4}" name="Tabla14" displayName="Tabla14" ref="A5:F19" totalsRowShown="0" headerRowDxfId="9">
  <autoFilter ref="A5:F19" xr:uid="{822D308C-92F6-43F0-B80C-0E5F6825740F}"/>
  <tableColumns count="6">
    <tableColumn id="1" xr3:uid="{9FEC8A56-1530-4385-8298-1716DA458D7B}" name="Concepto"/>
    <tableColumn id="2" xr3:uid="{D318C051-8B16-4A21-BA95-A3BDAE4C2910}" name="PRESUPUESTO  ANUAL 2022"/>
    <tableColumn id="3" xr3:uid="{ED43E127-64BA-4227-931F-FD48F7658730}" name="TOTAL AFECTACION PRESUPUESTAL"/>
    <tableColumn id="7" xr3:uid="{20D63905-2B9E-4925-80D9-EAA01356FA3F}" name="% AFECTACIÓN" dataDxfId="8" dataCellStyle="Porcentaje"/>
    <tableColumn id="8" xr3:uid="{BB2B9845-AADF-4B0E-A4ED-FAD751F29454}" name="EJECUTADO" dataDxfId="7" dataCellStyle="Porcentaje"/>
    <tableColumn id="4" xr3:uid="{2A58CB7B-DA7E-4F45-8ECC-20AC9D44C607}" name="% EJECUCIÓN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CCCBB5-0E34-4BB5-88A4-946FE4A917B0}" name="Tabla25" displayName="Tabla25" ref="A23:D33" totalsRowShown="0" headerRowDxfId="5" dataDxfId="4" headerRowCellStyle="Millares">
  <autoFilter ref="A23:D33" xr:uid="{15DFB8D6-2D62-46EA-BB50-AB4E14D23CB0}"/>
  <tableColumns count="4">
    <tableColumn id="1" xr3:uid="{7ADBF0E4-CCB0-4874-8136-3CA04993E80F}" name="Concepto" dataDxfId="3"/>
    <tableColumn id="2" xr3:uid="{71B231DF-5445-44A8-9C87-B32C7A0EE5F7}" name="PRESUPUESTO BIENIO" dataDxfId="2"/>
    <tableColumn id="3" xr3:uid="{4545912B-05CF-4B77-BF13-170DBAEC6A95}" name="EJECUTADO" dataDxfId="1"/>
    <tableColumn id="4" xr3:uid="{2F426712-6553-4499-9BE4-44C069027DA0}" name="%" dataDxfId="0" dataCellStyle="Porcentaje">
      <calculatedColumnFormula>+C24/B24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F22C-61B6-4F61-A047-5B2E6BE04491}">
  <sheetPr>
    <pageSetUpPr fitToPage="1"/>
  </sheetPr>
  <dimension ref="A1:D33"/>
  <sheetViews>
    <sheetView tabSelected="1" topLeftCell="A2" zoomScaleNormal="100" workbookViewId="0">
      <selection activeCell="A2" sqref="A2:D2"/>
    </sheetView>
  </sheetViews>
  <sheetFormatPr baseColWidth="10" defaultRowHeight="13.8" x14ac:dyDescent="0.3"/>
  <cols>
    <col min="1" max="1" width="57.109375" style="1" customWidth="1"/>
    <col min="2" max="2" width="13.33203125" style="1" customWidth="1"/>
    <col min="3" max="3" width="11.21875" style="1" customWidth="1"/>
    <col min="4" max="4" width="15.21875" style="13" customWidth="1"/>
    <col min="5" max="5" width="12.88671875" style="1" customWidth="1"/>
    <col min="6" max="6" width="8.77734375" style="1" customWidth="1"/>
    <col min="7" max="16384" width="11.5546875" style="1"/>
  </cols>
  <sheetData>
    <row r="1" spans="1:4" x14ac:dyDescent="0.3">
      <c r="A1" s="34" t="s">
        <v>13</v>
      </c>
      <c r="B1" s="35"/>
      <c r="C1" s="35"/>
      <c r="D1" s="36"/>
    </row>
    <row r="2" spans="1:4" x14ac:dyDescent="0.3">
      <c r="A2" s="40" t="s">
        <v>14</v>
      </c>
      <c r="B2" s="41"/>
      <c r="C2" s="41"/>
      <c r="D2" s="42"/>
    </row>
    <row r="3" spans="1:4" x14ac:dyDescent="0.3">
      <c r="A3" s="40" t="s">
        <v>52</v>
      </c>
      <c r="B3" s="41"/>
      <c r="C3" s="41"/>
      <c r="D3" s="42"/>
    </row>
    <row r="4" spans="1:4" x14ac:dyDescent="0.3">
      <c r="A4" s="37" t="s">
        <v>15</v>
      </c>
      <c r="B4" s="38"/>
      <c r="C4" s="38"/>
      <c r="D4" s="39"/>
    </row>
    <row r="5" spans="1:4" s="6" customFormat="1" ht="41.4" x14ac:dyDescent="0.3">
      <c r="A5" s="4" t="s">
        <v>0</v>
      </c>
      <c r="B5" s="4" t="s">
        <v>16</v>
      </c>
      <c r="C5" s="4" t="s">
        <v>1</v>
      </c>
      <c r="D5" s="5" t="s">
        <v>53</v>
      </c>
    </row>
    <row r="6" spans="1:4" x14ac:dyDescent="0.3">
      <c r="A6" s="9" t="s">
        <v>2</v>
      </c>
      <c r="B6" s="4" t="s">
        <v>3</v>
      </c>
      <c r="C6" s="4" t="s">
        <v>4</v>
      </c>
      <c r="D6" s="4" t="s">
        <v>5</v>
      </c>
    </row>
    <row r="7" spans="1:4" ht="14.4" x14ac:dyDescent="0.3">
      <c r="A7" s="7" t="s">
        <v>19</v>
      </c>
      <c r="B7" s="8">
        <f>SUM(B8+B12)</f>
        <v>16850213</v>
      </c>
      <c r="C7" s="8">
        <f>SUM(C8+C12)-1</f>
        <v>4314149</v>
      </c>
      <c r="D7" s="11">
        <f>+C7/B7</f>
        <v>0.25602934514833731</v>
      </c>
    </row>
    <row r="8" spans="1:4" ht="14.4" x14ac:dyDescent="0.3">
      <c r="A8" s="7" t="s">
        <v>6</v>
      </c>
      <c r="B8" s="8">
        <f>SUBTOTAL(9,B9:B11)</f>
        <v>15689676</v>
      </c>
      <c r="C8" s="8">
        <f>SUBTOTAL(9,C9:C11)</f>
        <v>4307374</v>
      </c>
      <c r="D8" s="11">
        <f>+C8/B8</f>
        <v>0.27453556083631048</v>
      </c>
    </row>
    <row r="9" spans="1:4" ht="14.4" x14ac:dyDescent="0.3">
      <c r="A9" t="s">
        <v>17</v>
      </c>
      <c r="B9" s="29">
        <v>2351515</v>
      </c>
      <c r="C9" s="29">
        <v>828042</v>
      </c>
      <c r="D9" s="12">
        <f>C9/B9</f>
        <v>0.35213128557546941</v>
      </c>
    </row>
    <row r="10" spans="1:4" ht="14.4" x14ac:dyDescent="0.3">
      <c r="A10" t="s">
        <v>7</v>
      </c>
      <c r="B10" s="29">
        <v>13337051</v>
      </c>
      <c r="C10" s="29">
        <v>3478989</v>
      </c>
      <c r="D10" s="12">
        <f t="shared" ref="D10:D11" si="0">C10/B10</f>
        <v>0.26085144309637864</v>
      </c>
    </row>
    <row r="11" spans="1:4" ht="14.4" x14ac:dyDescent="0.3">
      <c r="A11" t="s">
        <v>8</v>
      </c>
      <c r="B11" s="29">
        <v>1110</v>
      </c>
      <c r="C11" s="29">
        <v>343</v>
      </c>
      <c r="D11" s="12">
        <f t="shared" si="0"/>
        <v>0.30900900900900902</v>
      </c>
    </row>
    <row r="12" spans="1:4" ht="14.4" x14ac:dyDescent="0.3">
      <c r="A12" s="7" t="s">
        <v>25</v>
      </c>
      <c r="B12" s="30">
        <f>SUBTOTAL(9,B13:B14)</f>
        <v>1160537</v>
      </c>
      <c r="C12" s="30">
        <f>SUBTOTAL(9,C13:C14)</f>
        <v>6776</v>
      </c>
      <c r="D12" s="11">
        <f>+C12/B12</f>
        <v>5.838676405836264E-3</v>
      </c>
    </row>
    <row r="13" spans="1:4" ht="14.4" x14ac:dyDescent="0.3">
      <c r="A13" t="s">
        <v>9</v>
      </c>
      <c r="B13" s="29">
        <v>50000</v>
      </c>
      <c r="C13" s="29">
        <v>6776</v>
      </c>
      <c r="D13" s="12">
        <f t="shared" ref="D13" si="1">C13/B13</f>
        <v>0.13552</v>
      </c>
    </row>
    <row r="14" spans="1:4" ht="14.4" x14ac:dyDescent="0.3">
      <c r="A14" t="s">
        <v>18</v>
      </c>
      <c r="B14" s="29">
        <v>1110537</v>
      </c>
      <c r="C14" s="29">
        <v>0</v>
      </c>
      <c r="D14" s="12">
        <v>0</v>
      </c>
    </row>
    <row r="15" spans="1:4" ht="14.4" x14ac:dyDescent="0.3">
      <c r="A15" s="7" t="s">
        <v>10</v>
      </c>
      <c r="B15" s="30">
        <f>SUM(B16:B17)</f>
        <v>0</v>
      </c>
      <c r="C15" s="30">
        <f>SUM(C16:C17)</f>
        <v>0</v>
      </c>
      <c r="D15" s="11">
        <f>SUM(D16:D17)</f>
        <v>0</v>
      </c>
    </row>
    <row r="16" spans="1:4" ht="14.4" x14ac:dyDescent="0.3">
      <c r="A16" t="s">
        <v>11</v>
      </c>
      <c r="B16" s="29">
        <v>0</v>
      </c>
      <c r="C16" s="29">
        <v>0</v>
      </c>
      <c r="D16" s="12">
        <v>0</v>
      </c>
    </row>
    <row r="17" spans="1:4" ht="14.4" x14ac:dyDescent="0.3">
      <c r="A17" t="s">
        <v>12</v>
      </c>
      <c r="B17" s="29">
        <v>0</v>
      </c>
      <c r="C17" s="29">
        <v>0</v>
      </c>
      <c r="D17" s="12">
        <v>0</v>
      </c>
    </row>
    <row r="18" spans="1:4" ht="14.4" x14ac:dyDescent="0.3">
      <c r="A18" s="7" t="s">
        <v>20</v>
      </c>
      <c r="B18" s="8">
        <f>SUM(B7,B15)</f>
        <v>16850213</v>
      </c>
      <c r="C18" s="8">
        <f>SUM(C7,C15)</f>
        <v>4314149</v>
      </c>
      <c r="D18" s="11">
        <f>SUM(D7,D15)</f>
        <v>0.25602934514833731</v>
      </c>
    </row>
    <row r="19" spans="1:4" ht="12" customHeight="1" x14ac:dyDescent="0.3"/>
    <row r="20" spans="1:4" x14ac:dyDescent="0.3">
      <c r="A20" s="34" t="s">
        <v>26</v>
      </c>
      <c r="B20" s="35"/>
      <c r="C20" s="35"/>
      <c r="D20" s="36"/>
    </row>
    <row r="21" spans="1:4" s="6" customFormat="1" x14ac:dyDescent="0.3">
      <c r="A21" s="37" t="s">
        <v>52</v>
      </c>
      <c r="B21" s="38"/>
      <c r="C21" s="38"/>
      <c r="D21" s="39"/>
    </row>
    <row r="22" spans="1:4" s="6" customFormat="1" ht="30" customHeight="1" x14ac:dyDescent="0.3">
      <c r="A22" s="4" t="s">
        <v>0</v>
      </c>
      <c r="B22" s="20" t="s">
        <v>22</v>
      </c>
      <c r="C22" s="20" t="s">
        <v>23</v>
      </c>
      <c r="D22" s="20" t="s">
        <v>21</v>
      </c>
    </row>
    <row r="23" spans="1:4" x14ac:dyDescent="0.3">
      <c r="A23" s="9" t="s">
        <v>27</v>
      </c>
      <c r="B23" s="21">
        <f>SUM(B24:B32)-1</f>
        <v>31688357.199999999</v>
      </c>
      <c r="C23" s="21">
        <f>SUM(C24:C32)</f>
        <v>7623816</v>
      </c>
      <c r="D23" s="22">
        <f>+C23/B23</f>
        <v>0.24058729052700784</v>
      </c>
    </row>
    <row r="24" spans="1:4" ht="25.2" x14ac:dyDescent="0.3">
      <c r="A24" s="19" t="s">
        <v>28</v>
      </c>
      <c r="B24" s="18">
        <v>4470030</v>
      </c>
      <c r="C24" s="18">
        <v>1847669</v>
      </c>
      <c r="D24" s="14">
        <f>+C24/B24</f>
        <v>0.41334599544074646</v>
      </c>
    </row>
    <row r="25" spans="1:4" ht="25.2" x14ac:dyDescent="0.3">
      <c r="A25" s="19" t="s">
        <v>29</v>
      </c>
      <c r="B25" s="18">
        <v>1865483</v>
      </c>
      <c r="C25" s="18">
        <v>1583701</v>
      </c>
      <c r="D25" s="14">
        <f t="shared" ref="D25:D32" si="2">+C25/B25</f>
        <v>0.84894957498942636</v>
      </c>
    </row>
    <row r="26" spans="1:4" ht="25.2" x14ac:dyDescent="0.3">
      <c r="A26" s="19" t="s">
        <v>30</v>
      </c>
      <c r="B26" s="18">
        <v>4914833</v>
      </c>
      <c r="C26" s="18">
        <v>2388425</v>
      </c>
      <c r="D26" s="14">
        <f t="shared" si="2"/>
        <v>0.48596259527027674</v>
      </c>
    </row>
    <row r="27" spans="1:4" ht="37.799999999999997" x14ac:dyDescent="0.3">
      <c r="A27" s="19" t="s">
        <v>31</v>
      </c>
      <c r="B27" s="18">
        <v>3196732</v>
      </c>
      <c r="C27" s="18">
        <v>691056</v>
      </c>
      <c r="D27" s="14">
        <f t="shared" si="2"/>
        <v>0.21617576950460657</v>
      </c>
    </row>
    <row r="28" spans="1:4" ht="25.2" x14ac:dyDescent="0.3">
      <c r="A28" s="19" t="s">
        <v>24</v>
      </c>
      <c r="B28" s="18">
        <v>594840</v>
      </c>
      <c r="C28" s="18">
        <v>297420</v>
      </c>
      <c r="D28" s="14">
        <f t="shared" si="2"/>
        <v>0.5</v>
      </c>
    </row>
    <row r="29" spans="1:4" ht="37.799999999999997" x14ac:dyDescent="0.3">
      <c r="A29" s="19" t="s">
        <v>32</v>
      </c>
      <c r="B29" s="18">
        <v>798551</v>
      </c>
      <c r="C29" s="18">
        <v>399276</v>
      </c>
      <c r="D29" s="14">
        <f t="shared" si="2"/>
        <v>0.50000062613408536</v>
      </c>
    </row>
    <row r="30" spans="1:4" ht="25.2" x14ac:dyDescent="0.3">
      <c r="A30" s="19" t="s">
        <v>33</v>
      </c>
      <c r="B30" s="18">
        <v>309213.59999999998</v>
      </c>
      <c r="C30" s="18">
        <v>168662</v>
      </c>
      <c r="D30" s="14">
        <f t="shared" si="2"/>
        <v>0.54545466305492385</v>
      </c>
    </row>
    <row r="31" spans="1:4" ht="25.2" x14ac:dyDescent="0.3">
      <c r="A31" s="19" t="s">
        <v>34</v>
      </c>
      <c r="B31" s="18">
        <v>419026.6</v>
      </c>
      <c r="C31" s="18">
        <v>247607</v>
      </c>
      <c r="D31" s="14">
        <f t="shared" si="2"/>
        <v>0.59090998041651777</v>
      </c>
    </row>
    <row r="32" spans="1:4" ht="43.2" customHeight="1" x14ac:dyDescent="0.3">
      <c r="A32" s="19" t="s">
        <v>35</v>
      </c>
      <c r="B32" s="18">
        <v>15119649</v>
      </c>
      <c r="C32" s="18">
        <v>0</v>
      </c>
      <c r="D32" s="14">
        <f t="shared" si="2"/>
        <v>0</v>
      </c>
    </row>
    <row r="33" ht="29.4" customHeight="1" x14ac:dyDescent="0.3"/>
  </sheetData>
  <mergeCells count="6">
    <mergeCell ref="A20:D20"/>
    <mergeCell ref="A21:D21"/>
    <mergeCell ref="A4:D4"/>
    <mergeCell ref="A1:D1"/>
    <mergeCell ref="A2:D2"/>
    <mergeCell ref="A3:D3"/>
  </mergeCells>
  <pageMargins left="0.47499999999999998" right="0.44166666666666665" top="0.95" bottom="0.75" header="0.3" footer="0.3"/>
  <pageSetup scale="99" fitToHeight="0"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DE61-1D17-4977-AA4E-BE57930A471B}">
  <sheetPr>
    <pageSetUpPr fitToPage="1"/>
  </sheetPr>
  <dimension ref="A1:G33"/>
  <sheetViews>
    <sheetView zoomScaleNormal="100" zoomScalePageLayoutView="114" workbookViewId="0">
      <selection sqref="A1:F1"/>
    </sheetView>
  </sheetViews>
  <sheetFormatPr baseColWidth="10" defaultRowHeight="13.8" x14ac:dyDescent="0.3"/>
  <cols>
    <col min="1" max="1" width="53.6640625" style="1" customWidth="1"/>
    <col min="2" max="3" width="13.33203125" style="1" customWidth="1"/>
    <col min="4" max="4" width="12.6640625" style="13" customWidth="1"/>
    <col min="5" max="5" width="10.6640625" style="1" customWidth="1"/>
    <col min="6" max="6" width="13" style="1" customWidth="1"/>
    <col min="7" max="16384" width="11.5546875" style="1"/>
  </cols>
  <sheetData>
    <row r="1" spans="1:7" x14ac:dyDescent="0.3">
      <c r="A1" s="34" t="s">
        <v>13</v>
      </c>
      <c r="B1" s="35"/>
      <c r="C1" s="35"/>
      <c r="D1" s="35"/>
      <c r="E1" s="35"/>
      <c r="F1" s="36"/>
    </row>
    <row r="2" spans="1:7" x14ac:dyDescent="0.3">
      <c r="A2" s="40" t="s">
        <v>36</v>
      </c>
      <c r="B2" s="41"/>
      <c r="C2" s="41"/>
      <c r="D2" s="41"/>
      <c r="E2" s="41"/>
      <c r="F2" s="42"/>
      <c r="G2" s="33"/>
    </row>
    <row r="3" spans="1:7" x14ac:dyDescent="0.3">
      <c r="A3" s="40" t="s">
        <v>52</v>
      </c>
      <c r="B3" s="41"/>
      <c r="C3" s="41"/>
      <c r="D3" s="41"/>
      <c r="E3" s="41"/>
      <c r="F3" s="42"/>
      <c r="G3" s="33"/>
    </row>
    <row r="4" spans="1:7" x14ac:dyDescent="0.3">
      <c r="A4" s="37" t="s">
        <v>37</v>
      </c>
      <c r="B4" s="38"/>
      <c r="C4" s="38"/>
      <c r="D4" s="38"/>
      <c r="E4" s="38"/>
      <c r="F4" s="39"/>
      <c r="G4" s="33"/>
    </row>
    <row r="5" spans="1:7" s="6" customFormat="1" ht="41.4" x14ac:dyDescent="0.3">
      <c r="A5" s="4" t="s">
        <v>0</v>
      </c>
      <c r="B5" s="4" t="s">
        <v>38</v>
      </c>
      <c r="C5" s="4" t="s">
        <v>57</v>
      </c>
      <c r="D5" s="5" t="s">
        <v>58</v>
      </c>
      <c r="E5" s="5" t="s">
        <v>23</v>
      </c>
      <c r="F5" s="32" t="s">
        <v>54</v>
      </c>
    </row>
    <row r="6" spans="1:7" x14ac:dyDescent="0.3">
      <c r="A6" s="9" t="s">
        <v>2</v>
      </c>
      <c r="B6" s="4" t="s">
        <v>3</v>
      </c>
      <c r="C6" s="4" t="s">
        <v>4</v>
      </c>
      <c r="D6" s="31" t="s">
        <v>39</v>
      </c>
      <c r="E6" s="23" t="s">
        <v>40</v>
      </c>
      <c r="F6" s="4" t="s">
        <v>39</v>
      </c>
    </row>
    <row r="7" spans="1:7" ht="14.4" x14ac:dyDescent="0.3">
      <c r="A7" s="9" t="s">
        <v>41</v>
      </c>
      <c r="B7" s="17">
        <f>SUM(B8:B13)</f>
        <v>16161166</v>
      </c>
      <c r="C7" s="17">
        <f>SUM(C8:C13)</f>
        <v>3099805</v>
      </c>
      <c r="D7" s="16">
        <f>C7/B7</f>
        <v>0.1918057768851579</v>
      </c>
      <c r="E7" s="17">
        <f>SUM(E8:E13)</f>
        <v>2081697</v>
      </c>
      <c r="F7" s="16">
        <f>E7/B7</f>
        <v>0.12880858967725473</v>
      </c>
    </row>
    <row r="8" spans="1:7" ht="14.4" x14ac:dyDescent="0.3">
      <c r="A8" s="2" t="s">
        <v>42</v>
      </c>
      <c r="B8" s="25">
        <v>6312521</v>
      </c>
      <c r="C8" s="25">
        <v>1175770</v>
      </c>
      <c r="D8" s="16">
        <f t="shared" ref="D8:D19" si="0">C8/B8</f>
        <v>0.1862599744222633</v>
      </c>
      <c r="E8" s="24">
        <v>1175770</v>
      </c>
      <c r="F8" s="16">
        <f t="shared" ref="F8:F19" si="1">E8/B8</f>
        <v>0.1862599744222633</v>
      </c>
    </row>
    <row r="9" spans="1:7" ht="14.4" x14ac:dyDescent="0.3">
      <c r="A9" s="2" t="s">
        <v>47</v>
      </c>
      <c r="B9" s="25">
        <v>4493758</v>
      </c>
      <c r="C9" s="25">
        <v>1383243</v>
      </c>
      <c r="D9" s="16">
        <f t="shared" si="0"/>
        <v>0.30781430597731341</v>
      </c>
      <c r="E9" s="24">
        <v>382185</v>
      </c>
      <c r="F9" s="16">
        <f t="shared" si="1"/>
        <v>8.504797098553149E-2</v>
      </c>
    </row>
    <row r="10" spans="1:7" ht="14.4" x14ac:dyDescent="0.3">
      <c r="A10" s="2" t="s">
        <v>48</v>
      </c>
      <c r="B10" s="25">
        <v>1301205</v>
      </c>
      <c r="C10" s="25">
        <v>3616</v>
      </c>
      <c r="D10" s="16">
        <f t="shared" si="0"/>
        <v>2.7789625769959383E-3</v>
      </c>
      <c r="E10" s="24">
        <v>3616</v>
      </c>
      <c r="F10" s="16">
        <f>E10/B10</f>
        <v>2.7789625769959383E-3</v>
      </c>
    </row>
    <row r="11" spans="1:7" ht="14.4" x14ac:dyDescent="0.3">
      <c r="A11" s="26" t="s">
        <v>43</v>
      </c>
      <c r="B11" s="24">
        <v>3455460</v>
      </c>
      <c r="C11" s="24">
        <v>455323</v>
      </c>
      <c r="D11" s="16">
        <f t="shared" si="0"/>
        <v>0.13176914216920468</v>
      </c>
      <c r="E11" s="25">
        <v>455323</v>
      </c>
      <c r="F11" s="16">
        <f t="shared" si="1"/>
        <v>0.13176914216920468</v>
      </c>
    </row>
    <row r="12" spans="1:7" ht="14.4" x14ac:dyDescent="0.3">
      <c r="A12" s="26" t="s">
        <v>55</v>
      </c>
      <c r="B12" s="24">
        <v>556524</v>
      </c>
      <c r="C12" s="24">
        <v>51364</v>
      </c>
      <c r="D12" s="16">
        <f t="shared" si="0"/>
        <v>9.2294312554355246E-2</v>
      </c>
      <c r="E12" s="25">
        <v>51364</v>
      </c>
      <c r="F12" s="16">
        <f t="shared" si="1"/>
        <v>9.2294312554355246E-2</v>
      </c>
    </row>
    <row r="13" spans="1:7" ht="14.4" x14ac:dyDescent="0.3">
      <c r="A13" s="26" t="s">
        <v>49</v>
      </c>
      <c r="B13" s="24">
        <v>41698</v>
      </c>
      <c r="C13" s="24">
        <v>30489</v>
      </c>
      <c r="D13" s="16">
        <f t="shared" si="0"/>
        <v>0.73118614801669146</v>
      </c>
      <c r="E13" s="25">
        <v>13439</v>
      </c>
      <c r="F13" s="16">
        <f t="shared" si="1"/>
        <v>0.32229363518633986</v>
      </c>
    </row>
    <row r="14" spans="1:7" ht="14.4" x14ac:dyDescent="0.3">
      <c r="A14" s="3" t="s">
        <v>50</v>
      </c>
      <c r="B14" s="27">
        <v>1000</v>
      </c>
      <c r="C14" s="27">
        <v>0</v>
      </c>
      <c r="D14" s="16">
        <f t="shared" si="0"/>
        <v>0</v>
      </c>
      <c r="E14" s="27">
        <v>0</v>
      </c>
      <c r="F14" s="16">
        <f t="shared" si="1"/>
        <v>0</v>
      </c>
    </row>
    <row r="15" spans="1:7" ht="14.4" x14ac:dyDescent="0.3">
      <c r="A15" s="3" t="s">
        <v>44</v>
      </c>
      <c r="B15" s="27">
        <f>B16</f>
        <v>500000</v>
      </c>
      <c r="C15" s="27">
        <f>+C16</f>
        <v>456650</v>
      </c>
      <c r="D15" s="16">
        <f t="shared" si="0"/>
        <v>0.9133</v>
      </c>
      <c r="E15" s="27">
        <f>+E16</f>
        <v>164650</v>
      </c>
      <c r="F15" s="16">
        <f t="shared" si="1"/>
        <v>0.32929999999999998</v>
      </c>
    </row>
    <row r="16" spans="1:7" ht="14.4" x14ac:dyDescent="0.3">
      <c r="A16" s="2" t="s">
        <v>45</v>
      </c>
      <c r="B16" s="25">
        <v>500000</v>
      </c>
      <c r="C16" s="25">
        <v>456650</v>
      </c>
      <c r="D16" s="16">
        <f t="shared" si="0"/>
        <v>0.9133</v>
      </c>
      <c r="E16" s="25">
        <v>164650</v>
      </c>
      <c r="F16" s="16">
        <f t="shared" si="1"/>
        <v>0.32929999999999998</v>
      </c>
    </row>
    <row r="17" spans="1:6" ht="12" customHeight="1" x14ac:dyDescent="0.3">
      <c r="A17" s="3" t="s">
        <v>46</v>
      </c>
      <c r="B17" s="27">
        <f>SUBTOTAL(9,B7,B14,B15)</f>
        <v>16662166</v>
      </c>
      <c r="C17" s="27">
        <f>SUBTOTAL(9,C7,C14,C15)</f>
        <v>3556455</v>
      </c>
      <c r="D17" s="16">
        <f t="shared" si="0"/>
        <v>0.21344493867123879</v>
      </c>
      <c r="E17" s="27">
        <f>SUBTOTAL(9,E7,E14,E15)</f>
        <v>2246347</v>
      </c>
      <c r="F17" s="16">
        <f t="shared" si="1"/>
        <v>0.13481722604372084</v>
      </c>
    </row>
    <row r="18" spans="1:6" ht="14.4" x14ac:dyDescent="0.3">
      <c r="A18" s="3" t="s">
        <v>56</v>
      </c>
      <c r="B18" s="28">
        <v>188048</v>
      </c>
      <c r="C18" s="43">
        <v>757695</v>
      </c>
      <c r="D18" s="44"/>
      <c r="E18" s="43">
        <v>2067802</v>
      </c>
      <c r="F18" s="44">
        <f t="shared" si="1"/>
        <v>10.996139283587169</v>
      </c>
    </row>
    <row r="19" spans="1:6" s="6" customFormat="1" ht="14.4" x14ac:dyDescent="0.3">
      <c r="A19" s="3" t="s">
        <v>51</v>
      </c>
      <c r="B19" s="27">
        <f>SUM(B17,B18)</f>
        <v>16850214</v>
      </c>
      <c r="C19" s="27">
        <f>SUM(C17,C18)-1</f>
        <v>4314149</v>
      </c>
      <c r="D19" s="16">
        <f t="shared" si="0"/>
        <v>0.25602932995391037</v>
      </c>
      <c r="E19" s="27">
        <f>SUM(E17,E18)</f>
        <v>4314149</v>
      </c>
      <c r="F19" s="16">
        <f t="shared" si="1"/>
        <v>0.25602932995391037</v>
      </c>
    </row>
    <row r="20" spans="1:6" s="6" customFormat="1" x14ac:dyDescent="0.3">
      <c r="A20" s="1"/>
      <c r="B20" s="1"/>
      <c r="C20" s="1"/>
      <c r="D20" s="13"/>
      <c r="E20" s="1"/>
      <c r="F20" s="1"/>
    </row>
    <row r="21" spans="1:6" x14ac:dyDescent="0.3">
      <c r="A21" s="34" t="s">
        <v>26</v>
      </c>
      <c r="B21" s="35"/>
      <c r="C21" s="35"/>
      <c r="D21" s="36"/>
    </row>
    <row r="22" spans="1:6" x14ac:dyDescent="0.3">
      <c r="A22" s="37" t="s">
        <v>52</v>
      </c>
      <c r="B22" s="38"/>
      <c r="C22" s="38"/>
      <c r="D22" s="39"/>
      <c r="E22" s="6"/>
      <c r="F22" s="6"/>
    </row>
    <row r="23" spans="1:6" ht="27.6" x14ac:dyDescent="0.3">
      <c r="A23" s="4" t="s">
        <v>0</v>
      </c>
      <c r="B23" s="20" t="s">
        <v>22</v>
      </c>
      <c r="C23" s="20" t="s">
        <v>23</v>
      </c>
      <c r="D23" s="20" t="s">
        <v>21</v>
      </c>
      <c r="E23" s="6"/>
      <c r="F23" s="6"/>
    </row>
    <row r="24" spans="1:6" ht="14.4" x14ac:dyDescent="0.3">
      <c r="A24" s="10" t="s">
        <v>27</v>
      </c>
      <c r="B24" s="17">
        <f>SUM(B25:B33)-1</f>
        <v>31688357.199999999</v>
      </c>
      <c r="C24" s="17">
        <f>SUM(C25:C33)-2</f>
        <v>7623814</v>
      </c>
      <c r="D24" s="16">
        <f>+C24/B24</f>
        <v>0.24058722741234437</v>
      </c>
    </row>
    <row r="25" spans="1:6" ht="25.2" x14ac:dyDescent="0.3">
      <c r="A25" s="19" t="s">
        <v>28</v>
      </c>
      <c r="B25" s="18">
        <v>4470030</v>
      </c>
      <c r="C25" s="18">
        <v>1847669</v>
      </c>
      <c r="D25" s="15">
        <f>+C25/B25</f>
        <v>0.41334599544074646</v>
      </c>
    </row>
    <row r="26" spans="1:6" ht="25.2" x14ac:dyDescent="0.3">
      <c r="A26" s="19" t="s">
        <v>29</v>
      </c>
      <c r="B26" s="18">
        <v>1865483</v>
      </c>
      <c r="C26" s="18">
        <v>1583701</v>
      </c>
      <c r="D26" s="15">
        <f t="shared" ref="D26:D33" si="2">+C26/B26</f>
        <v>0.84894957498942636</v>
      </c>
    </row>
    <row r="27" spans="1:6" ht="25.2" x14ac:dyDescent="0.3">
      <c r="A27" s="19" t="s">
        <v>30</v>
      </c>
      <c r="B27" s="18">
        <v>4914833</v>
      </c>
      <c r="C27" s="18">
        <v>2388425</v>
      </c>
      <c r="D27" s="15">
        <f t="shared" si="2"/>
        <v>0.48596259527027674</v>
      </c>
    </row>
    <row r="28" spans="1:6" ht="50.4" x14ac:dyDescent="0.3">
      <c r="A28" s="19" t="s">
        <v>31</v>
      </c>
      <c r="B28" s="18">
        <v>3196732</v>
      </c>
      <c r="C28" s="18">
        <v>691056</v>
      </c>
      <c r="D28" s="15">
        <f t="shared" si="2"/>
        <v>0.21617576950460657</v>
      </c>
    </row>
    <row r="29" spans="1:6" ht="25.2" x14ac:dyDescent="0.3">
      <c r="A29" s="19" t="s">
        <v>24</v>
      </c>
      <c r="B29" s="18">
        <v>594840</v>
      </c>
      <c r="C29" s="18">
        <v>297420</v>
      </c>
      <c r="D29" s="15">
        <f t="shared" si="2"/>
        <v>0.5</v>
      </c>
    </row>
    <row r="30" spans="1:6" ht="43.2" customHeight="1" x14ac:dyDescent="0.3">
      <c r="A30" s="19" t="s">
        <v>32</v>
      </c>
      <c r="B30" s="18">
        <v>798551</v>
      </c>
      <c r="C30" s="18">
        <v>399276</v>
      </c>
      <c r="D30" s="15">
        <f t="shared" si="2"/>
        <v>0.50000062613408536</v>
      </c>
    </row>
    <row r="31" spans="1:6" ht="29.4" customHeight="1" x14ac:dyDescent="0.3">
      <c r="A31" s="19" t="s">
        <v>33</v>
      </c>
      <c r="B31" s="18">
        <v>309213.59999999998</v>
      </c>
      <c r="C31" s="18">
        <v>168662</v>
      </c>
      <c r="D31" s="15">
        <f t="shared" si="2"/>
        <v>0.54545466305492385</v>
      </c>
    </row>
    <row r="32" spans="1:6" ht="25.2" x14ac:dyDescent="0.3">
      <c r="A32" s="19" t="s">
        <v>34</v>
      </c>
      <c r="B32" s="18">
        <v>419026.6</v>
      </c>
      <c r="C32" s="18">
        <v>247607</v>
      </c>
      <c r="D32" s="15">
        <f t="shared" si="2"/>
        <v>0.59090998041651777</v>
      </c>
    </row>
    <row r="33" spans="1:4" ht="37.799999999999997" x14ac:dyDescent="0.3">
      <c r="A33" s="19" t="s">
        <v>35</v>
      </c>
      <c r="B33" s="18">
        <v>15119649</v>
      </c>
      <c r="C33" s="18">
        <v>0</v>
      </c>
      <c r="D33" s="15">
        <f t="shared" si="2"/>
        <v>0</v>
      </c>
    </row>
  </sheetData>
  <mergeCells count="6">
    <mergeCell ref="A21:D21"/>
    <mergeCell ref="A22:D22"/>
    <mergeCell ref="A1:F1"/>
    <mergeCell ref="A2:F2"/>
    <mergeCell ref="A3:F3"/>
    <mergeCell ref="A4:F4"/>
  </mergeCells>
  <printOptions horizontalCentered="1"/>
  <pageMargins left="0.47499999999999998" right="0.44166666666666698" top="0.74013157894736847" bottom="0.75" header="0.3" footer="0.3"/>
  <pageSetup scale="79" fitToHeight="0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ACUMULADOS</vt:lpstr>
      <vt:lpstr>GASTOS ACUMULADOS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cp:lastPrinted>2022-04-07T21:32:30Z</cp:lastPrinted>
  <dcterms:created xsi:type="dcterms:W3CDTF">2022-04-07T16:23:38Z</dcterms:created>
  <dcterms:modified xsi:type="dcterms:W3CDTF">2022-04-20T16:37:33Z</dcterms:modified>
</cp:coreProperties>
</file>